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Formula Examples" sheetId="1" state="visible" r:id="rId1"/>
    <sheet xmlns:r="http://schemas.openxmlformats.org/officeDocument/2006/relationships" name="Data" sheetId="2" state="visible" r:id="rId2"/>
    <sheet xmlns:r="http://schemas.openxmlformats.org/officeDocument/2006/relationships" name="Reference Tables" sheetId="3" state="visible" r:id="rId3"/>
    <sheet xmlns:r="http://schemas.openxmlformats.org/officeDocument/2006/relationships" name="Pivot Practice" sheetId="4" state="visible" r:id="rId4"/>
    <sheet xmlns:r="http://schemas.openxmlformats.org/officeDocument/2006/relationships" name="Dashboard" sheetId="5" state="visible" r:id="rId5"/>
    <sheet xmlns:r="http://schemas.openxmlformats.org/officeDocument/2006/relationships" name="Try Yourself" sheetId="6" state="visible" r:id="rId6"/>
  </sheets>
  <definedNames/>
  <calcPr calcId="124519" fullCalcOnLoad="1"/>
</workbook>
</file>

<file path=xl/styles.xml><?xml version="1.0" encoding="utf-8"?>
<styleSheet xmlns="http://schemas.openxmlformats.org/spreadsheetml/2006/main">
  <numFmts count="2">
    <numFmt numFmtId="164" formatCode="yyyy-mm-dd"/>
    <numFmt numFmtId="165" formatCode="dd-mmm-yyyy"/>
  </numFmts>
  <fonts count="13">
    <font>
      <name val="Calibri"/>
      <family val="2"/>
      <color theme="1"/>
      <sz val="11"/>
      <scheme val="minor"/>
    </font>
    <font>
      <b val="1"/>
      <color rgb="FFFFFFFF"/>
      <sz val="11"/>
    </font>
    <font>
      <i val="1"/>
      <color rgb="FF0F766E"/>
      <sz val="10"/>
    </font>
    <font>
      <b val="1"/>
      <color rgb="FF083B82"/>
      <sz val="16"/>
    </font>
    <font>
      <b val="1"/>
      <color rgb="FFFFFFFF"/>
      <sz val="12"/>
    </font>
    <font>
      <b val="1"/>
    </font>
    <font>
      <color rgb="FF64748B"/>
      <sz val="11"/>
    </font>
    <font>
      <i val="1"/>
      <color rgb="FF94A3B8"/>
      <sz val="10"/>
    </font>
    <font>
      <b val="1"/>
      <color rgb="FF0F3B82"/>
      <sz val="11"/>
    </font>
    <font>
      <color rgb="FFB8860B"/>
      <sz val="11"/>
    </font>
    <font>
      <color rgb="FF334155"/>
      <sz val="10"/>
    </font>
    <font>
      <b val="1"/>
      <color rgb="FF083B82"/>
      <sz val="12"/>
    </font>
    <font>
      <name val="Consolas"/>
      <color rgb="FF64748B"/>
      <sz val="10"/>
    </font>
  </fonts>
  <fills count="7">
    <fill>
      <patternFill/>
    </fill>
    <fill>
      <patternFill patternType="gray125"/>
    </fill>
    <fill>
      <patternFill patternType="solid">
        <fgColor rgb="FF083B82"/>
      </patternFill>
    </fill>
    <fill>
      <patternFill patternType="solid">
        <fgColor rgb="FFF8FAFC"/>
      </patternFill>
    </fill>
    <fill>
      <patternFill patternType="solid">
        <fgColor rgb="FF0F766E"/>
      </patternFill>
    </fill>
    <fill>
      <patternFill patternType="solid">
        <fgColor rgb="FFF0FDFA"/>
      </patternFill>
    </fill>
    <fill>
      <patternFill patternType="solid">
        <fgColor rgb="FFEAF2FB"/>
      </patternFill>
    </fill>
  </fills>
  <borders count="2">
    <border>
      <left/>
      <right/>
      <top/>
      <bottom/>
      <diagonal/>
    </border>
    <border>
      <left style="thin">
        <color rgb="FFD9E2EC"/>
      </left>
      <right style="thin">
        <color rgb="FFD9E2EC"/>
      </right>
      <top style="thin">
        <color rgb="FFD9E2EC"/>
      </top>
      <bottom style="thin">
        <color rgb="FFD9E2EC"/>
      </bottom>
    </border>
  </borders>
  <cellStyleXfs count="1">
    <xf numFmtId="0" fontId="0" fillId="0" borderId="0"/>
  </cellStyleXfs>
  <cellXfs count="47">
    <xf numFmtId="0" fontId="0" fillId="0" borderId="0" pivotButton="0" quotePrefix="0" xfId="0"/>
    <xf numFmtId="0" fontId="3" fillId="0" borderId="0" pivotButton="0" quotePrefix="0" xfId="0"/>
    <xf numFmtId="0" fontId="6" fillId="0" borderId="0" applyAlignment="1" pivotButton="0" quotePrefix="0" xfId="0">
      <alignment vertical="top" wrapText="1"/>
    </xf>
    <xf numFmtId="0" fontId="4" fillId="4" borderId="0" applyAlignment="1" pivotButton="0" quotePrefix="0" xfId="0">
      <alignment vertical="center" indent="1"/>
    </xf>
    <xf numFmtId="0" fontId="8" fillId="0" borderId="0" pivotButton="0" quotePrefix="0" xfId="0"/>
    <xf numFmtId="3" fontId="0" fillId="6" borderId="1" pivotButton="0" quotePrefix="0" xfId="0"/>
    <xf numFmtId="0" fontId="2" fillId="0" borderId="0" pivotButton="0" quotePrefix="0" xfId="0"/>
    <xf numFmtId="0" fontId="0" fillId="6" borderId="1" pivotButton="0" quotePrefix="0" xfId="0"/>
    <xf numFmtId="0" fontId="1" fillId="2" borderId="1" applyAlignment="1" pivotButton="0" quotePrefix="0" xfId="0">
      <alignment vertical="center" wrapText="1"/>
    </xf>
    <xf numFmtId="0" fontId="0" fillId="0" borderId="1" applyAlignment="1" pivotButton="0" quotePrefix="0" xfId="0">
      <alignment vertical="center" wrapText="1"/>
    </xf>
    <xf numFmtId="0" fontId="9" fillId="0" borderId="1" applyAlignment="1" pivotButton="0" quotePrefix="0" xfId="0">
      <alignment horizontal="center" vertical="center"/>
    </xf>
    <xf numFmtId="3" fontId="0" fillId="0" borderId="1" applyAlignment="1" pivotButton="0" quotePrefix="0" xfId="0">
      <alignment horizontal="center" vertical="center"/>
    </xf>
    <xf numFmtId="0" fontId="10" fillId="0" borderId="1" applyAlignment="1" pivotButton="0" quotePrefix="0" xfId="0">
      <alignment vertical="center" wrapText="1"/>
    </xf>
    <xf numFmtId="0" fontId="0" fillId="3" borderId="1" applyAlignment="1" pivotButton="0" quotePrefix="0" xfId="0">
      <alignment vertical="center" wrapText="1"/>
    </xf>
    <xf numFmtId="0" fontId="9" fillId="3" borderId="1" applyAlignment="1" pivotButton="0" quotePrefix="0" xfId="0">
      <alignment horizontal="center" vertical="center"/>
    </xf>
    <xf numFmtId="3" fontId="0" fillId="3" borderId="1" applyAlignment="1" pivotButton="0" quotePrefix="0" xfId="0">
      <alignment horizontal="center" vertical="center"/>
    </xf>
    <xf numFmtId="0" fontId="10" fillId="3" borderId="1" applyAlignment="1" pivotButton="0" quotePrefix="0" xfId="0">
      <alignment vertical="center" wrapText="1"/>
    </xf>
    <xf numFmtId="1" fontId="0" fillId="0" borderId="1" applyAlignment="1" pivotButton="0" quotePrefix="0" xfId="0">
      <alignment horizontal="center" vertical="center"/>
    </xf>
    <xf numFmtId="0" fontId="0" fillId="3" borderId="1" applyAlignment="1" pivotButton="0" quotePrefix="0" xfId="0">
      <alignment horizontal="center" vertical="center"/>
    </xf>
    <xf numFmtId="165" fontId="0" fillId="3" borderId="1" applyAlignment="1" pivotButton="0" quotePrefix="0" xfId="0">
      <alignment horizontal="center" vertical="center"/>
    </xf>
    <xf numFmtId="0" fontId="0" fillId="0" borderId="1" applyAlignment="1" pivotButton="0" quotePrefix="0" xfId="0">
      <alignment horizontal="center" vertical="center"/>
    </xf>
    <xf numFmtId="1" fontId="0" fillId="3" borderId="1" applyAlignment="1" pivotButton="0" quotePrefix="0" xfId="0">
      <alignment horizontal="center" vertical="center"/>
    </xf>
    <xf numFmtId="165" fontId="0" fillId="0" borderId="1" pivotButton="0" quotePrefix="0" xfId="0"/>
    <xf numFmtId="0" fontId="0" fillId="0" borderId="1" pivotButton="0" quotePrefix="0" xfId="0"/>
    <xf numFmtId="3" fontId="0" fillId="0" borderId="1" pivotButton="0" quotePrefix="0" xfId="0"/>
    <xf numFmtId="165" fontId="0" fillId="3" borderId="1" pivotButton="0" quotePrefix="0" xfId="0"/>
    <xf numFmtId="0" fontId="0" fillId="3" borderId="1" pivotButton="0" quotePrefix="0" xfId="0"/>
    <xf numFmtId="3" fontId="0" fillId="3" borderId="1" pivotButton="0" quotePrefix="0" xfId="0"/>
    <xf numFmtId="0" fontId="0" fillId="0" borderId="1" applyAlignment="1" pivotButton="0" quotePrefix="0" xfId="0">
      <alignment horizontal="center"/>
    </xf>
    <xf numFmtId="9" fontId="0" fillId="0" borderId="1" applyAlignment="1" pivotButton="0" quotePrefix="0" xfId="0">
      <alignment horizontal="center"/>
    </xf>
    <xf numFmtId="0" fontId="0" fillId="3" borderId="1" applyAlignment="1" pivotButton="0" quotePrefix="0" xfId="0">
      <alignment horizontal="center"/>
    </xf>
    <xf numFmtId="9" fontId="0" fillId="3" borderId="1" applyAlignment="1" pivotButton="0" quotePrefix="0" xfId="0">
      <alignment horizontal="center"/>
    </xf>
    <xf numFmtId="3" fontId="5" fillId="0" borderId="1" pivotButton="0" quotePrefix="0" xfId="0"/>
    <xf numFmtId="0" fontId="5" fillId="0" borderId="1" pivotButton="0" quotePrefix="0" xfId="0"/>
    <xf numFmtId="3" fontId="5" fillId="3" borderId="1" pivotButton="0" quotePrefix="0" xfId="0"/>
    <xf numFmtId="0" fontId="0" fillId="0" borderId="0" applyAlignment="1" pivotButton="0" quotePrefix="0" xfId="0">
      <alignment vertical="center" wrapText="1"/>
    </xf>
    <xf numFmtId="0" fontId="7" fillId="5" borderId="1" pivotButton="0" quotePrefix="0" xfId="0"/>
    <xf numFmtId="0" fontId="0" fillId="5" borderId="1" pivotButton="0" quotePrefix="0" xfId="0"/>
    <xf numFmtId="0" fontId="6" fillId="0" borderId="0" pivotButton="0" quotePrefix="0" xfId="0"/>
    <xf numFmtId="0" fontId="8" fillId="0" borderId="1" pivotButton="0" quotePrefix="0" xfId="0"/>
    <xf numFmtId="3" fontId="11" fillId="0" borderId="1" applyAlignment="1" pivotButton="0" quotePrefix="0" xfId="0">
      <alignment horizontal="right"/>
    </xf>
    <xf numFmtId="0" fontId="8" fillId="3" borderId="1" pivotButton="0" quotePrefix="0" xfId="0"/>
    <xf numFmtId="3" fontId="11" fillId="3" borderId="1" applyAlignment="1" pivotButton="0" quotePrefix="0" xfId="0">
      <alignment horizontal="right"/>
    </xf>
    <xf numFmtId="1" fontId="11" fillId="3" borderId="1" applyAlignment="1" pivotButton="0" quotePrefix="0" xfId="0">
      <alignment horizontal="right"/>
    </xf>
    <xf numFmtId="1" fontId="11" fillId="0" borderId="1" applyAlignment="1" pivotButton="0" quotePrefix="0" xfId="0">
      <alignment horizontal="right"/>
    </xf>
    <xf numFmtId="0" fontId="2" fillId="0" borderId="0" applyAlignment="1" pivotButton="0" quotePrefix="0" xfId="0">
      <alignment vertical="top" wrapText="1"/>
    </xf>
    <xf numFmtId="49" fontId="12" fillId="0" borderId="1" applyAlignment="1" pivotButton="0" quotePrefix="0" xfId="0">
      <alignment vertical="center" wrapText="1"/>
    </xf>
  </cellXfs>
  <cellStyles count="1">
    <cellStyle name="Normal" xfId="0" builtinId="0" hidden="0"/>
  </cellStyles>
  <dxfs count="2">
    <dxf>
      <font>
        <color rgb="FF9C6500"/>
      </font>
      <fill>
        <patternFill patternType="solid">
          <fgColor rgb="FFFFEB9C"/>
        </patternFill>
      </fill>
    </dxf>
    <dxf>
      <font>
        <color rgb="FF9C0006"/>
      </font>
      <fill>
        <patternFill patternType="solid">
          <f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D26"/>
  <sheetViews>
    <sheetView showGridLines="0" workbookViewId="0">
      <pane ySplit="2" topLeftCell="A3" activePane="bottomLeft" state="frozen"/>
      <selection pane="bottomLeft" activeCell="A1" sqref="A1"/>
    </sheetView>
  </sheetViews>
  <sheetFormatPr baseColWidth="8" defaultRowHeight="15"/>
  <cols>
    <col width="38" customWidth="1" min="1" max="1"/>
    <col width="9" customWidth="1" min="2" max="2"/>
    <col width="16" customWidth="1" min="3" max="3"/>
    <col width="56" customWidth="1" min="4" max="4"/>
  </cols>
  <sheetData>
    <row r="1">
      <c r="A1" s="1" t="inlineStr">
        <is>
          <t>Excel Formulas for Finance: Worked Examples</t>
        </is>
      </c>
    </row>
    <row r="2" ht="30" customHeight="1">
      <c r="A2" s="2" t="inlineStr">
        <is>
          <t>Every formula reads from the Data tab or the Reference Tables tab using plain cell ranges. The How it works column breaks each formula down argument by argument, the same way Excel's Function Arguments box does.</t>
        </is>
      </c>
    </row>
    <row r="4" ht="24" customHeight="1">
      <c r="A4" s="3" t="inlineStr">
        <is>
          <t>Inputs you can change</t>
        </is>
      </c>
    </row>
    <row r="5">
      <c r="A5" s="4" t="inlineStr">
        <is>
          <t>Sample amount</t>
        </is>
      </c>
      <c r="B5" s="5" t="n">
        <v>62000</v>
      </c>
      <c r="C5" s="6" t="inlineStr">
        <is>
          <t>Level key:  ★☆☆ easy   ★★☆ intermediate   ★★★ advanced</t>
        </is>
      </c>
    </row>
    <row r="6">
      <c r="A6" s="4" t="inlineStr">
        <is>
          <t>Sample vendor</t>
        </is>
      </c>
      <c r="B6" s="7" t="inlineStr">
        <is>
          <t>Globex</t>
        </is>
      </c>
    </row>
    <row r="8" ht="24" customHeight="1">
      <c r="A8" s="3" t="inlineStr">
        <is>
          <t>Key formulas in action  (start with the one-star formulas, then work down)</t>
        </is>
      </c>
    </row>
    <row r="9" ht="22" customHeight="1">
      <c r="A9" s="8" t="inlineStr">
        <is>
          <t>What it does</t>
        </is>
      </c>
      <c r="B9" s="8" t="inlineStr">
        <is>
          <t>Level</t>
        </is>
      </c>
      <c r="C9" s="8" t="inlineStr">
        <is>
          <t>Result</t>
        </is>
      </c>
      <c r="D9" s="8" t="inlineStr">
        <is>
          <t>How it works (argument by argument)</t>
        </is>
      </c>
    </row>
    <row r="10" ht="50" customHeight="1">
      <c r="A10" s="9" t="inlineStr">
        <is>
          <t>Add up all amounts (SUM)</t>
        </is>
      </c>
      <c r="B10" s="10" t="inlineStr">
        <is>
          <t>★☆☆</t>
        </is>
      </c>
      <c r="C10" s="11">
        <f>SUM(Data!$F$2:$F$37)</f>
        <v/>
      </c>
      <c r="D10" s="12" t="inlineStr">
        <is>
          <t>Number1 = the Amount column. SUM adds every number in the range. It is the simplest formula in Excel.</t>
        </is>
      </c>
    </row>
    <row r="11" ht="50" customHeight="1">
      <c r="A11" s="13" t="inlineStr">
        <is>
          <t>Average amount (AVERAGE)</t>
        </is>
      </c>
      <c r="B11" s="14" t="inlineStr">
        <is>
          <t>★☆☆</t>
        </is>
      </c>
      <c r="C11" s="15">
        <f>AVERAGE(Data!$F$2:$F$37)</f>
        <v/>
      </c>
      <c r="D11" s="16" t="inlineStr">
        <is>
          <t>Number1 = the Amount column. AVERAGE adds the numbers and divides by how many there are.</t>
        </is>
      </c>
    </row>
    <row r="12" ht="50" customHeight="1">
      <c r="A12" s="9" t="inlineStr">
        <is>
          <t>Count of invoices (COUNTA)</t>
        </is>
      </c>
      <c r="B12" s="10" t="inlineStr">
        <is>
          <t>★☆☆</t>
        </is>
      </c>
      <c r="C12" s="17">
        <f>COUNTA(Data!$B$2:$B$37)</f>
        <v/>
      </c>
      <c r="D12" s="12" t="inlineStr">
        <is>
          <t>Value1 = the Invoice No column. COUNTA counts how many cells are not empty, so how many invoices there are.</t>
        </is>
      </c>
    </row>
    <row r="13" ht="50" customHeight="1">
      <c r="A13" s="13" t="inlineStr">
        <is>
          <t>Smallest amount (MIN)</t>
        </is>
      </c>
      <c r="B13" s="14" t="inlineStr">
        <is>
          <t>★☆☆</t>
        </is>
      </c>
      <c r="C13" s="15">
        <f>MIN(Data!$F$2:$F$37)</f>
        <v/>
      </c>
      <c r="D13" s="16" t="inlineStr">
        <is>
          <t>Number1 = the Amount column. MIN returns the smallest number in the range.</t>
        </is>
      </c>
    </row>
    <row r="14" ht="50" customHeight="1">
      <c r="A14" s="9" t="inlineStr">
        <is>
          <t>Largest amount (MAX)</t>
        </is>
      </c>
      <c r="B14" s="10" t="inlineStr">
        <is>
          <t>★☆☆</t>
        </is>
      </c>
      <c r="C14" s="11">
        <f>MAX(Data!$F$2:$F$37)</f>
        <v/>
      </c>
      <c r="D14" s="12" t="inlineStr">
        <is>
          <t>Number1 = the Amount column. MAX returns the largest number in the range.</t>
        </is>
      </c>
    </row>
    <row r="15" ht="50" customHeight="1">
      <c r="A15" s="13" t="inlineStr">
        <is>
          <t>Total spend for Acme Ltd (SUMIFS)</t>
        </is>
      </c>
      <c r="B15" s="14" t="inlineStr">
        <is>
          <t>★★☆</t>
        </is>
      </c>
      <c r="C15" s="15">
        <f>SUMIFS(Data!$F$2:$F$37,Data!$C$2:$C$37,"Acme Ltd")</f>
        <v/>
      </c>
      <c r="D15" s="16" t="inlineStr">
        <is>
          <t>Sum_range = the Amount column (the values added). Criteria_range1 = the Vendor column. Criteria1 = Acme Ltd. It adds amounts only where the vendor matches.</t>
        </is>
      </c>
    </row>
    <row r="16" ht="50" customHeight="1">
      <c r="A16" s="9" t="inlineStr">
        <is>
          <t>Number of Pending invoices (COUNTIFS)</t>
        </is>
      </c>
      <c r="B16" s="10" t="inlineStr">
        <is>
          <t>★★☆</t>
        </is>
      </c>
      <c r="C16" s="17">
        <f>COUNTIFS(Data!$G$2:$G$37,"Pending")</f>
        <v/>
      </c>
      <c r="D16" s="12" t="inlineStr">
        <is>
          <t>Criteria_range1 = the Status column. Criteria1 = Pending. COUNTIFS counts the rows that match; there is no value to add up.</t>
        </is>
      </c>
    </row>
    <row r="17" ht="50" customHeight="1">
      <c r="A17" s="13" t="inlineStr">
        <is>
          <t>Total Software spend (SUMIFS)</t>
        </is>
      </c>
      <c r="B17" s="14" t="inlineStr">
        <is>
          <t>★★☆</t>
        </is>
      </c>
      <c r="C17" s="15">
        <f>SUMIFS(Data!$F$2:$F$37,Data!$D$2:$D$37,"Software")</f>
        <v/>
      </c>
      <c r="D17" s="16" t="inlineStr">
        <is>
          <t>Sum_range = Amount. Criteria_range1 = Category. Criteria1 = Software. Adds amounts where the category is Software.</t>
        </is>
      </c>
    </row>
    <row r="18" ht="50" customHeight="1">
      <c r="A18" s="9" t="inlineStr">
        <is>
          <t>Average amount in North (AVERAGEIFS)</t>
        </is>
      </c>
      <c r="B18" s="10" t="inlineStr">
        <is>
          <t>★★☆</t>
        </is>
      </c>
      <c r="C18" s="11">
        <f>AVERAGEIFS(Data!$F$2:$F$37,Data!$E$2:$E$37,"North")</f>
        <v/>
      </c>
      <c r="D18" s="12" t="inlineStr">
        <is>
          <t>Average_range = Amount. Criteria_range1 = Region. Criteria1 = North. Averages amounts where the region is North.</t>
        </is>
      </c>
    </row>
    <row r="19" ht="50" customHeight="1">
      <c r="A19" s="13" t="inlineStr">
        <is>
          <t>HQ region for the sample vendor (XLOOKUP or INDEX/MATCH)</t>
        </is>
      </c>
      <c r="B19" s="14" t="inlineStr">
        <is>
          <t>★★☆</t>
        </is>
      </c>
      <c r="C19" s="18">
        <f>INDEX('Reference Tables'!$B$5:$B$10,MATCH(B6,'Reference Tables'!$A$5:$A$10,0))</f>
        <v/>
      </c>
      <c r="D19" s="16" t="inlineStr">
        <is>
          <t>Excel 365 one-step: =XLOOKUP(B6, the vendor list, the HQ Region column). This cell uses INDEX/MATCH, which works in every Excel version: MATCH(B6, vendor list, 0) finds the vendor's row number, then INDEX(HQ Region column, that number) returns the region.</t>
        </is>
      </c>
    </row>
    <row r="20" ht="50" customHeight="1">
      <c r="A20" s="9" t="inlineStr">
        <is>
          <t>Payment terms for Acme Ltd (VLOOKUP)</t>
        </is>
      </c>
      <c r="B20" s="10" t="inlineStr">
        <is>
          <t>★★☆</t>
        </is>
      </c>
      <c r="C20" s="17">
        <f>VLOOKUP("Acme Ltd",'Reference Tables'!$A$5:$D$10,3,FALSE)</f>
        <v/>
      </c>
      <c r="D20" s="12" t="inlineStr">
        <is>
          <t>Lookup_value = Acme Ltd. Table_array = the vendor table. Col_index_num = 3 (the payment-terms column). Range_lookup = FALSE for an exact match.</t>
        </is>
      </c>
    </row>
    <row r="21" ht="50" customHeight="1">
      <c r="A21" s="13" t="inlineStr">
        <is>
          <t>GST at 18% on the sample amount (ROUND)</t>
        </is>
      </c>
      <c r="B21" s="14" t="inlineStr">
        <is>
          <t>★☆☆</t>
        </is>
      </c>
      <c r="C21" s="15">
        <f>ROUND(B5*0.18,2)</f>
        <v/>
      </c>
      <c r="D21" s="16" t="inlineStr">
        <is>
          <t>Number = the sample amount times 18%. Num_digits = 2, so the tax is rounded to two decimals to match the document.</t>
        </is>
      </c>
    </row>
    <row r="22" ht="50" customHeight="1">
      <c r="A22" s="9" t="inlineStr">
        <is>
          <t>TDS at 10% on the sample amount (ROUND)</t>
        </is>
      </c>
      <c r="B22" s="10" t="inlineStr">
        <is>
          <t>★☆☆</t>
        </is>
      </c>
      <c r="C22" s="11">
        <f>ROUND(B5*0.1,2)</f>
        <v/>
      </c>
      <c r="D22" s="12" t="inlineStr">
        <is>
          <t>Number = the sample amount times 10%. Num_digits = 2 decimals. Gives the tax withheld.</t>
        </is>
      </c>
    </row>
    <row r="23" ht="50" customHeight="1">
      <c r="A23" s="13" t="inlineStr">
        <is>
          <t>Due date of the first invoice (date + terms)</t>
        </is>
      </c>
      <c r="B23" s="14" t="inlineStr">
        <is>
          <t>★★★</t>
        </is>
      </c>
      <c r="C23" s="19">
        <f>Data!A2+VLOOKUP(Data!C2,'Reference Tables'!$A$5:$D$10,3,FALSE)</f>
        <v/>
      </c>
      <c r="D23" s="16" t="inlineStr">
        <is>
          <t>Takes the first invoice date (Data!A2) and adds the payment terms in days, looked up with VLOOKUP from column 3 of the vendor table.</t>
        </is>
      </c>
    </row>
    <row r="24" ht="50" customHeight="1">
      <c r="A24" s="9" t="inlineStr">
        <is>
          <t>Aging bucket of the first invoice (nested IF)</t>
        </is>
      </c>
      <c r="B24" s="10" t="inlineStr">
        <is>
          <t>★★★</t>
        </is>
      </c>
      <c r="C24" s="20">
        <f>IF((TODAY()-Data!H2)&gt;90,"90+ days",IF((TODAY()-Data!H2)&gt;60,"61-90 days",IF((TODAY()-Data!H2)&gt;30,"31-60 days","0-30 days")))</f>
        <v/>
      </c>
      <c r="D24" s="12" t="inlineStr">
        <is>
          <t>Each IF tests Today minus the due date against a band (over 90, then over 60, then over 30), top to bottom. The first test that is true wins.</t>
        </is>
      </c>
    </row>
    <row r="25" ht="50" customHeight="1">
      <c r="A25" s="13" t="inlineStr">
        <is>
          <t>Times invoice INV-1015 appears (COUNTIF duplicate check)</t>
        </is>
      </c>
      <c r="B25" s="14" t="inlineStr">
        <is>
          <t>★★☆</t>
        </is>
      </c>
      <c r="C25" s="21">
        <f>COUNTIF(Data!$B$2:$B$37,"INV-1015")</f>
        <v/>
      </c>
      <c r="D25" s="16" t="inlineStr">
        <is>
          <t>Range = the Invoice No column. Criteria = INV-1015. Counts how many times that invoice appears; more than 1 means a duplicate to investigate.</t>
        </is>
      </c>
    </row>
    <row r="26" ht="50" customHeight="1">
      <c r="A26" s="9" t="inlineStr">
        <is>
          <t>Reference code for the first row (TEXT and &amp;)</t>
        </is>
      </c>
      <c r="B26" s="10" t="inlineStr">
        <is>
          <t>★★☆</t>
        </is>
      </c>
      <c r="C26" s="20">
        <f>UPPER(LEFT(Data!C2,3))&amp;"-"&amp;Data!B2</f>
        <v/>
      </c>
      <c r="D26" s="12" t="inlineStr">
        <is>
          <t>LEFT(vendor, 3) takes the first three letters, UPPER capitalises them, and &amp; glues them to the invoice number with a dash.</t>
        </is>
      </c>
    </row>
  </sheetData>
  <mergeCells count="2">
    <mergeCell ref="A4:D4"/>
    <mergeCell ref="A8:D8"/>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H39"/>
  <sheetViews>
    <sheetView showGridLines="0" workbookViewId="0">
      <pane ySplit="1" topLeftCell="A2" activePane="bottomLeft" state="frozen"/>
      <selection pane="bottomLeft" activeCell="A1" sqref="A1"/>
    </sheetView>
  </sheetViews>
  <sheetFormatPr baseColWidth="8" defaultRowHeight="15"/>
  <cols>
    <col width="12" customWidth="1" min="1" max="1"/>
    <col width="12" customWidth="1" min="2" max="2"/>
    <col width="18" customWidth="1" min="3" max="3"/>
    <col width="15" customWidth="1" min="4" max="4"/>
    <col width="10" customWidth="1" min="5" max="5"/>
    <col width="12" customWidth="1" min="6" max="6"/>
    <col width="10" customWidth="1" min="7" max="7"/>
    <col width="12" customWidth="1" min="8" max="8"/>
  </cols>
  <sheetData>
    <row r="1" ht="22" customHeight="1">
      <c r="A1" s="8" t="inlineStr">
        <is>
          <t>Date</t>
        </is>
      </c>
      <c r="B1" s="8" t="inlineStr">
        <is>
          <t>Invoice No</t>
        </is>
      </c>
      <c r="C1" s="8" t="inlineStr">
        <is>
          <t>Vendor</t>
        </is>
      </c>
      <c r="D1" s="8" t="inlineStr">
        <is>
          <t>Category</t>
        </is>
      </c>
      <c r="E1" s="8" t="inlineStr">
        <is>
          <t>Region</t>
        </is>
      </c>
      <c r="F1" s="8" t="inlineStr">
        <is>
          <t>Amount</t>
        </is>
      </c>
      <c r="G1" s="8" t="inlineStr">
        <is>
          <t>Status</t>
        </is>
      </c>
      <c r="H1" s="8" t="inlineStr">
        <is>
          <t>Due Date</t>
        </is>
      </c>
    </row>
    <row r="2">
      <c r="A2" s="22" t="n">
        <v>46029</v>
      </c>
      <c r="B2" s="23" t="inlineStr">
        <is>
          <t>INV-1026</t>
        </is>
      </c>
      <c r="C2" s="23" t="inlineStr">
        <is>
          <t>Acme Ltd</t>
        </is>
      </c>
      <c r="D2" s="23" t="inlineStr">
        <is>
          <t>Travel</t>
        </is>
      </c>
      <c r="E2" s="23" t="inlineStr">
        <is>
          <t>West</t>
        </is>
      </c>
      <c r="F2" s="24" t="n">
        <v>19600</v>
      </c>
      <c r="G2" s="23" t="inlineStr">
        <is>
          <t>Paid</t>
        </is>
      </c>
      <c r="H2" s="22" t="n">
        <v>46059</v>
      </c>
    </row>
    <row r="3">
      <c r="A3" s="25" t="n">
        <v>46030</v>
      </c>
      <c r="B3" s="26" t="inlineStr">
        <is>
          <t>INV-1022</t>
        </is>
      </c>
      <c r="C3" s="26" t="inlineStr">
        <is>
          <t>Wayne Supplies</t>
        </is>
      </c>
      <c r="D3" s="26" t="inlineStr">
        <is>
          <t>Travel</t>
        </is>
      </c>
      <c r="E3" s="26" t="inlineStr">
        <is>
          <t>North</t>
        </is>
      </c>
      <c r="F3" s="27" t="n">
        <v>52600</v>
      </c>
      <c r="G3" s="26" t="inlineStr">
        <is>
          <t>Paid</t>
        </is>
      </c>
      <c r="H3" s="25" t="n">
        <v>46060</v>
      </c>
    </row>
    <row r="4">
      <c r="A4" s="22" t="n">
        <v>46039</v>
      </c>
      <c r="B4" s="23" t="inlineStr">
        <is>
          <t>INV-1012</t>
        </is>
      </c>
      <c r="C4" s="23" t="inlineStr">
        <is>
          <t>Umbrella</t>
        </is>
      </c>
      <c r="D4" s="23" t="inlineStr">
        <is>
          <t>Travel</t>
        </is>
      </c>
      <c r="E4" s="23" t="inlineStr">
        <is>
          <t>East</t>
        </is>
      </c>
      <c r="F4" s="24" t="n">
        <v>18500</v>
      </c>
      <c r="G4" s="23" t="inlineStr">
        <is>
          <t>Pending</t>
        </is>
      </c>
      <c r="H4" s="22" t="n">
        <v>46069</v>
      </c>
    </row>
    <row r="5">
      <c r="A5" s="25" t="n">
        <v>46045</v>
      </c>
      <c r="B5" s="26" t="inlineStr">
        <is>
          <t>INV-1033</t>
        </is>
      </c>
      <c r="C5" s="26" t="inlineStr">
        <is>
          <t>Stark Co</t>
        </is>
      </c>
      <c r="D5" s="26" t="inlineStr">
        <is>
          <t>Software</t>
        </is>
      </c>
      <c r="E5" s="26" t="inlineStr">
        <is>
          <t>East</t>
        </is>
      </c>
      <c r="F5" s="27" t="n">
        <v>68800</v>
      </c>
      <c r="G5" s="26" t="inlineStr">
        <is>
          <t>Paid</t>
        </is>
      </c>
      <c r="H5" s="25" t="n">
        <v>46075</v>
      </c>
    </row>
    <row r="6">
      <c r="A6" s="22" t="n">
        <v>46049</v>
      </c>
      <c r="B6" s="23" t="inlineStr">
        <is>
          <t>INV-1004</t>
        </is>
      </c>
      <c r="C6" s="23" t="inlineStr">
        <is>
          <t>Stark Co</t>
        </is>
      </c>
      <c r="D6" s="23" t="inlineStr">
        <is>
          <t>Software</t>
        </is>
      </c>
      <c r="E6" s="23" t="inlineStr">
        <is>
          <t>South</t>
        </is>
      </c>
      <c r="F6" s="24" t="n">
        <v>67500</v>
      </c>
      <c r="G6" s="23" t="inlineStr">
        <is>
          <t>Paid</t>
        </is>
      </c>
      <c r="H6" s="22" t="n">
        <v>46079</v>
      </c>
    </row>
    <row r="7">
      <c r="A7" s="25" t="n">
        <v>46055</v>
      </c>
      <c r="B7" s="26" t="inlineStr">
        <is>
          <t>INV-1013</t>
        </is>
      </c>
      <c r="C7" s="26" t="inlineStr">
        <is>
          <t>Wayne Supplies</t>
        </is>
      </c>
      <c r="D7" s="26" t="inlineStr">
        <is>
          <t>Software</t>
        </is>
      </c>
      <c r="E7" s="26" t="inlineStr">
        <is>
          <t>East</t>
        </is>
      </c>
      <c r="F7" s="27" t="n">
        <v>37800</v>
      </c>
      <c r="G7" s="26" t="inlineStr">
        <is>
          <t>Pending</t>
        </is>
      </c>
      <c r="H7" s="25" t="n">
        <v>46085</v>
      </c>
    </row>
    <row r="8">
      <c r="A8" s="22" t="n">
        <v>46055</v>
      </c>
      <c r="B8" s="23" t="inlineStr">
        <is>
          <t>INV-1018</t>
        </is>
      </c>
      <c r="C8" s="23" t="inlineStr">
        <is>
          <t>Globex</t>
        </is>
      </c>
      <c r="D8" s="23" t="inlineStr">
        <is>
          <t>Office Supplies</t>
        </is>
      </c>
      <c r="E8" s="23" t="inlineStr">
        <is>
          <t>South</t>
        </is>
      </c>
      <c r="F8" s="24" t="n">
        <v>78600</v>
      </c>
      <c r="G8" s="23" t="inlineStr">
        <is>
          <t>Paid</t>
        </is>
      </c>
      <c r="H8" s="22" t="n">
        <v>46085</v>
      </c>
    </row>
    <row r="9">
      <c r="A9" s="25" t="n">
        <v>46056</v>
      </c>
      <c r="B9" s="26" t="inlineStr">
        <is>
          <t>INV-1031</t>
        </is>
      </c>
      <c r="C9" s="26" t="inlineStr">
        <is>
          <t>Globex</t>
        </is>
      </c>
      <c r="D9" s="26" t="inlineStr">
        <is>
          <t>Software</t>
        </is>
      </c>
      <c r="E9" s="26" t="inlineStr">
        <is>
          <t>East</t>
        </is>
      </c>
      <c r="F9" s="27" t="n">
        <v>78800</v>
      </c>
      <c r="G9" s="26" t="inlineStr">
        <is>
          <t>Pending</t>
        </is>
      </c>
      <c r="H9" s="25" t="n">
        <v>46086</v>
      </c>
    </row>
    <row r="10">
      <c r="A10" s="22" t="n">
        <v>46057</v>
      </c>
      <c r="B10" s="23" t="inlineStr">
        <is>
          <t>INV-1008</t>
        </is>
      </c>
      <c r="C10" s="23" t="inlineStr">
        <is>
          <t>Stark Co</t>
        </is>
      </c>
      <c r="D10" s="23" t="inlineStr">
        <is>
          <t>Software</t>
        </is>
      </c>
      <c r="E10" s="23" t="inlineStr">
        <is>
          <t>North</t>
        </is>
      </c>
      <c r="F10" s="24" t="n">
        <v>66300</v>
      </c>
      <c r="G10" s="23" t="inlineStr">
        <is>
          <t>Paid</t>
        </is>
      </c>
      <c r="H10" s="22" t="n">
        <v>46087</v>
      </c>
    </row>
    <row r="11">
      <c r="A11" s="25" t="n">
        <v>46057</v>
      </c>
      <c r="B11" s="26" t="inlineStr">
        <is>
          <t>INV-1028</t>
        </is>
      </c>
      <c r="C11" s="26" t="inlineStr">
        <is>
          <t>Initech</t>
        </is>
      </c>
      <c r="D11" s="26" t="inlineStr">
        <is>
          <t>Consulting</t>
        </is>
      </c>
      <c r="E11" s="26" t="inlineStr">
        <is>
          <t>North</t>
        </is>
      </c>
      <c r="F11" s="27" t="n">
        <v>10200</v>
      </c>
      <c r="G11" s="26" t="inlineStr">
        <is>
          <t>Paid</t>
        </is>
      </c>
      <c r="H11" s="25" t="n">
        <v>46087</v>
      </c>
    </row>
    <row r="12">
      <c r="A12" s="22" t="n">
        <v>46057</v>
      </c>
      <c r="B12" s="23" t="inlineStr">
        <is>
          <t>INV-1015</t>
        </is>
      </c>
      <c r="C12" s="23" t="inlineStr">
        <is>
          <t>Acme Ltd</t>
        </is>
      </c>
      <c r="D12" s="23" t="inlineStr">
        <is>
          <t>Utilities</t>
        </is>
      </c>
      <c r="E12" s="23" t="inlineStr">
        <is>
          <t>West</t>
        </is>
      </c>
      <c r="F12" s="24" t="n">
        <v>52100</v>
      </c>
      <c r="G12" s="23" t="inlineStr">
        <is>
          <t>Pending</t>
        </is>
      </c>
      <c r="H12" s="22" t="n">
        <v>46087</v>
      </c>
    </row>
    <row r="13">
      <c r="A13" s="25" t="n">
        <v>46058</v>
      </c>
      <c r="B13" s="26" t="inlineStr">
        <is>
          <t>INV-1001</t>
        </is>
      </c>
      <c r="C13" s="26" t="inlineStr">
        <is>
          <t>Umbrella</t>
        </is>
      </c>
      <c r="D13" s="26" t="inlineStr">
        <is>
          <t>Software</t>
        </is>
      </c>
      <c r="E13" s="26" t="inlineStr">
        <is>
          <t>North</t>
        </is>
      </c>
      <c r="F13" s="27" t="n">
        <v>87000</v>
      </c>
      <c r="G13" s="26" t="inlineStr">
        <is>
          <t>Paid</t>
        </is>
      </c>
      <c r="H13" s="25" t="n">
        <v>46088</v>
      </c>
    </row>
    <row r="14">
      <c r="A14" s="22" t="n">
        <v>46062</v>
      </c>
      <c r="B14" s="23" t="inlineStr">
        <is>
          <t>INV-1020</t>
        </is>
      </c>
      <c r="C14" s="23" t="inlineStr">
        <is>
          <t>Globex</t>
        </is>
      </c>
      <c r="D14" s="23" t="inlineStr">
        <is>
          <t>Utilities</t>
        </is>
      </c>
      <c r="E14" s="23" t="inlineStr">
        <is>
          <t>East</t>
        </is>
      </c>
      <c r="F14" s="24" t="n">
        <v>75300</v>
      </c>
      <c r="G14" s="23" t="inlineStr">
        <is>
          <t>Pending</t>
        </is>
      </c>
      <c r="H14" s="22" t="n">
        <v>46092</v>
      </c>
    </row>
    <row r="15">
      <c r="A15" s="25" t="n">
        <v>46063</v>
      </c>
      <c r="B15" s="26" t="inlineStr">
        <is>
          <t>INV-1010</t>
        </is>
      </c>
      <c r="C15" s="26" t="inlineStr">
        <is>
          <t>Globex</t>
        </is>
      </c>
      <c r="D15" s="26" t="inlineStr">
        <is>
          <t>Travel</t>
        </is>
      </c>
      <c r="E15" s="26" t="inlineStr">
        <is>
          <t>South</t>
        </is>
      </c>
      <c r="F15" s="27" t="n">
        <v>11300</v>
      </c>
      <c r="G15" s="26" t="inlineStr">
        <is>
          <t>Pending</t>
        </is>
      </c>
      <c r="H15" s="25" t="n">
        <v>46093</v>
      </c>
    </row>
    <row r="16">
      <c r="A16" s="22" t="n">
        <v>46063</v>
      </c>
      <c r="B16" s="23" t="inlineStr">
        <is>
          <t>INV-1023</t>
        </is>
      </c>
      <c r="C16" s="23" t="inlineStr">
        <is>
          <t>Acme Ltd</t>
        </is>
      </c>
      <c r="D16" s="23" t="inlineStr">
        <is>
          <t>Travel</t>
        </is>
      </c>
      <c r="E16" s="23" t="inlineStr">
        <is>
          <t>West</t>
        </is>
      </c>
      <c r="F16" s="24" t="n">
        <v>57700</v>
      </c>
      <c r="G16" s="23" t="inlineStr">
        <is>
          <t>Pending</t>
        </is>
      </c>
      <c r="H16" s="22" t="n">
        <v>46093</v>
      </c>
    </row>
    <row r="17">
      <c r="A17" s="25" t="n">
        <v>46066</v>
      </c>
      <c r="B17" s="26" t="inlineStr">
        <is>
          <t>INV-1019</t>
        </is>
      </c>
      <c r="C17" s="26" t="inlineStr">
        <is>
          <t>Umbrella</t>
        </is>
      </c>
      <c r="D17" s="26" t="inlineStr">
        <is>
          <t>Software</t>
        </is>
      </c>
      <c r="E17" s="26" t="inlineStr">
        <is>
          <t>South</t>
        </is>
      </c>
      <c r="F17" s="27" t="n">
        <v>48900</v>
      </c>
      <c r="G17" s="26" t="inlineStr">
        <is>
          <t>Pending</t>
        </is>
      </c>
      <c r="H17" s="25" t="n">
        <v>46096</v>
      </c>
    </row>
    <row r="18">
      <c r="A18" s="22" t="n">
        <v>46066</v>
      </c>
      <c r="B18" s="23" t="inlineStr">
        <is>
          <t>INV-1025</t>
        </is>
      </c>
      <c r="C18" s="23" t="inlineStr">
        <is>
          <t>Umbrella</t>
        </is>
      </c>
      <c r="D18" s="23" t="inlineStr">
        <is>
          <t>Software</t>
        </is>
      </c>
      <c r="E18" s="23" t="inlineStr">
        <is>
          <t>West</t>
        </is>
      </c>
      <c r="F18" s="24" t="n">
        <v>67900</v>
      </c>
      <c r="G18" s="23" t="inlineStr">
        <is>
          <t>Pending</t>
        </is>
      </c>
      <c r="H18" s="22" t="n">
        <v>46096</v>
      </c>
    </row>
    <row r="19">
      <c r="A19" s="25" t="n">
        <v>46066</v>
      </c>
      <c r="B19" s="26" t="inlineStr">
        <is>
          <t>INV-1029</t>
        </is>
      </c>
      <c r="C19" s="26" t="inlineStr">
        <is>
          <t>Globex</t>
        </is>
      </c>
      <c r="D19" s="26" t="inlineStr">
        <is>
          <t>Office Supplies</t>
        </is>
      </c>
      <c r="E19" s="26" t="inlineStr">
        <is>
          <t>East</t>
        </is>
      </c>
      <c r="F19" s="27" t="n">
        <v>64600</v>
      </c>
      <c r="G19" s="26" t="inlineStr">
        <is>
          <t>Pending</t>
        </is>
      </c>
      <c r="H19" s="25" t="n">
        <v>46096</v>
      </c>
    </row>
    <row r="20">
      <c r="A20" s="22" t="n">
        <v>46067</v>
      </c>
      <c r="B20" s="23" t="inlineStr">
        <is>
          <t>INV-1003</t>
        </is>
      </c>
      <c r="C20" s="23" t="inlineStr">
        <is>
          <t>Acme Ltd</t>
        </is>
      </c>
      <c r="D20" s="23" t="inlineStr">
        <is>
          <t>Travel</t>
        </is>
      </c>
      <c r="E20" s="23" t="inlineStr">
        <is>
          <t>North</t>
        </is>
      </c>
      <c r="F20" s="24" t="n">
        <v>59400</v>
      </c>
      <c r="G20" s="23" t="inlineStr">
        <is>
          <t>Pending</t>
        </is>
      </c>
      <c r="H20" s="22" t="n">
        <v>46097</v>
      </c>
    </row>
    <row r="21">
      <c r="A21" s="25" t="n">
        <v>46067</v>
      </c>
      <c r="B21" s="26" t="inlineStr">
        <is>
          <t>INV-1006</t>
        </is>
      </c>
      <c r="C21" s="26" t="inlineStr">
        <is>
          <t>Globex</t>
        </is>
      </c>
      <c r="D21" s="26" t="inlineStr">
        <is>
          <t>Consulting</t>
        </is>
      </c>
      <c r="E21" s="26" t="inlineStr">
        <is>
          <t>North</t>
        </is>
      </c>
      <c r="F21" s="27" t="n">
        <v>61400</v>
      </c>
      <c r="G21" s="26" t="inlineStr">
        <is>
          <t>Pending</t>
        </is>
      </c>
      <c r="H21" s="25" t="n">
        <v>46097</v>
      </c>
    </row>
    <row r="22">
      <c r="A22" s="22" t="n">
        <v>46069</v>
      </c>
      <c r="B22" s="23" t="inlineStr">
        <is>
          <t>INV-1011</t>
        </is>
      </c>
      <c r="C22" s="23" t="inlineStr">
        <is>
          <t>Initech</t>
        </is>
      </c>
      <c r="D22" s="23" t="inlineStr">
        <is>
          <t>Utilities</t>
        </is>
      </c>
      <c r="E22" s="23" t="inlineStr">
        <is>
          <t>East</t>
        </is>
      </c>
      <c r="F22" s="24" t="n">
        <v>65300</v>
      </c>
      <c r="G22" s="23" t="inlineStr">
        <is>
          <t>Paid</t>
        </is>
      </c>
      <c r="H22" s="22" t="n">
        <v>46099</v>
      </c>
    </row>
    <row r="23">
      <c r="A23" s="25" t="n">
        <v>46069</v>
      </c>
      <c r="B23" s="26" t="inlineStr">
        <is>
          <t>INV-1014</t>
        </is>
      </c>
      <c r="C23" s="26" t="inlineStr">
        <is>
          <t>Stark Co</t>
        </is>
      </c>
      <c r="D23" s="26" t="inlineStr">
        <is>
          <t>Utilities</t>
        </is>
      </c>
      <c r="E23" s="26" t="inlineStr">
        <is>
          <t>North</t>
        </is>
      </c>
      <c r="F23" s="27" t="n">
        <v>89000</v>
      </c>
      <c r="G23" s="26" t="inlineStr">
        <is>
          <t>Paid</t>
        </is>
      </c>
      <c r="H23" s="25" t="n">
        <v>46099</v>
      </c>
    </row>
    <row r="24">
      <c r="A24" s="22" t="n">
        <v>46069</v>
      </c>
      <c r="B24" s="23" t="inlineStr">
        <is>
          <t>INV-1015</t>
        </is>
      </c>
      <c r="C24" s="23" t="inlineStr">
        <is>
          <t>Wayne Supplies</t>
        </is>
      </c>
      <c r="D24" s="23" t="inlineStr">
        <is>
          <t>Software</t>
        </is>
      </c>
      <c r="E24" s="23" t="inlineStr">
        <is>
          <t>North</t>
        </is>
      </c>
      <c r="F24" s="24" t="n">
        <v>77800</v>
      </c>
      <c r="G24" s="23" t="inlineStr">
        <is>
          <t>Pending</t>
        </is>
      </c>
      <c r="H24" s="22" t="n">
        <v>46099</v>
      </c>
    </row>
    <row r="25">
      <c r="A25" s="25" t="n">
        <v>46072</v>
      </c>
      <c r="B25" s="26" t="inlineStr">
        <is>
          <t>INV-1002</t>
        </is>
      </c>
      <c r="C25" s="26" t="inlineStr">
        <is>
          <t>Acme Ltd</t>
        </is>
      </c>
      <c r="D25" s="26" t="inlineStr">
        <is>
          <t>Consulting</t>
        </is>
      </c>
      <c r="E25" s="26" t="inlineStr">
        <is>
          <t>South</t>
        </is>
      </c>
      <c r="F25" s="27" t="n">
        <v>6800</v>
      </c>
      <c r="G25" s="26" t="inlineStr">
        <is>
          <t>Paid</t>
        </is>
      </c>
      <c r="H25" s="25" t="n">
        <v>46102</v>
      </c>
    </row>
    <row r="26">
      <c r="A26" s="22" t="n">
        <v>46072</v>
      </c>
      <c r="B26" s="23" t="inlineStr">
        <is>
          <t>INV-1005</t>
        </is>
      </c>
      <c r="C26" s="23" t="inlineStr">
        <is>
          <t>Umbrella</t>
        </is>
      </c>
      <c r="D26" s="23" t="inlineStr">
        <is>
          <t>Software</t>
        </is>
      </c>
      <c r="E26" s="23" t="inlineStr">
        <is>
          <t>South</t>
        </is>
      </c>
      <c r="F26" s="24" t="n">
        <v>7700</v>
      </c>
      <c r="G26" s="23" t="inlineStr">
        <is>
          <t>Paid</t>
        </is>
      </c>
      <c r="H26" s="22" t="n">
        <v>46102</v>
      </c>
    </row>
    <row r="27">
      <c r="A27" s="25" t="n">
        <v>46072</v>
      </c>
      <c r="B27" s="26" t="inlineStr">
        <is>
          <t>INV-1015</t>
        </is>
      </c>
      <c r="C27" s="26" t="inlineStr">
        <is>
          <t>Initech</t>
        </is>
      </c>
      <c r="D27" s="26" t="inlineStr">
        <is>
          <t>Travel</t>
        </is>
      </c>
      <c r="E27" s="26" t="inlineStr">
        <is>
          <t>North</t>
        </is>
      </c>
      <c r="F27" s="27" t="n">
        <v>49700</v>
      </c>
      <c r="G27" s="26" t="inlineStr">
        <is>
          <t>Pending</t>
        </is>
      </c>
      <c r="H27" s="25" t="n">
        <v>46102</v>
      </c>
    </row>
    <row r="28">
      <c r="A28" s="22" t="n">
        <v>46073</v>
      </c>
      <c r="B28" s="23" t="inlineStr">
        <is>
          <t>INV-1027</t>
        </is>
      </c>
      <c r="C28" s="23" t="inlineStr">
        <is>
          <t>Acme Ltd</t>
        </is>
      </c>
      <c r="D28" s="23" t="inlineStr">
        <is>
          <t>Software</t>
        </is>
      </c>
      <c r="E28" s="23" t="inlineStr">
        <is>
          <t>North</t>
        </is>
      </c>
      <c r="F28" s="24" t="n">
        <v>61000</v>
      </c>
      <c r="G28" s="23" t="inlineStr">
        <is>
          <t>Paid</t>
        </is>
      </c>
      <c r="H28" s="22" t="n">
        <v>46103</v>
      </c>
    </row>
    <row r="29">
      <c r="A29" s="25" t="n">
        <v>46075</v>
      </c>
      <c r="B29" s="26" t="inlineStr">
        <is>
          <t>INV-1009</t>
        </is>
      </c>
      <c r="C29" s="26" t="inlineStr">
        <is>
          <t>Stark Co</t>
        </is>
      </c>
      <c r="D29" s="26" t="inlineStr">
        <is>
          <t>Utilities</t>
        </is>
      </c>
      <c r="E29" s="26" t="inlineStr">
        <is>
          <t>East</t>
        </is>
      </c>
      <c r="F29" s="27" t="n">
        <v>50600</v>
      </c>
      <c r="G29" s="26" t="inlineStr">
        <is>
          <t>Pending</t>
        </is>
      </c>
      <c r="H29" s="25" t="n">
        <v>46105</v>
      </c>
    </row>
    <row r="30">
      <c r="A30" s="22" t="n">
        <v>46075</v>
      </c>
      <c r="B30" s="23" t="inlineStr">
        <is>
          <t>INV-1021</t>
        </is>
      </c>
      <c r="C30" s="23" t="inlineStr">
        <is>
          <t>Umbrella</t>
        </is>
      </c>
      <c r="D30" s="23" t="inlineStr">
        <is>
          <t>Travel</t>
        </is>
      </c>
      <c r="E30" s="23" t="inlineStr">
        <is>
          <t>South</t>
        </is>
      </c>
      <c r="F30" s="24" t="n">
        <v>11400</v>
      </c>
      <c r="G30" s="23" t="inlineStr">
        <is>
          <t>Paid</t>
        </is>
      </c>
      <c r="H30" s="22" t="n">
        <v>46105</v>
      </c>
    </row>
    <row r="31">
      <c r="A31" s="25" t="n">
        <v>46079</v>
      </c>
      <c r="B31" s="26" t="inlineStr">
        <is>
          <t>INV-1036</t>
        </is>
      </c>
      <c r="C31" s="26" t="inlineStr">
        <is>
          <t>Globex</t>
        </is>
      </c>
      <c r="D31" s="26" t="inlineStr">
        <is>
          <t>Travel</t>
        </is>
      </c>
      <c r="E31" s="26" t="inlineStr">
        <is>
          <t>West</t>
        </is>
      </c>
      <c r="F31" s="27" t="n">
        <v>78700</v>
      </c>
      <c r="G31" s="26" t="inlineStr">
        <is>
          <t>Paid</t>
        </is>
      </c>
      <c r="H31" s="25" t="n">
        <v>46109</v>
      </c>
    </row>
    <row r="32">
      <c r="A32" s="22" t="n">
        <v>46080</v>
      </c>
      <c r="B32" s="23" t="inlineStr">
        <is>
          <t>INV-1007</t>
        </is>
      </c>
      <c r="C32" s="23" t="inlineStr">
        <is>
          <t>Wayne Supplies</t>
        </is>
      </c>
      <c r="D32" s="23" t="inlineStr">
        <is>
          <t>Travel</t>
        </is>
      </c>
      <c r="E32" s="23" t="inlineStr">
        <is>
          <t>North</t>
        </is>
      </c>
      <c r="F32" s="24" t="n">
        <v>62500</v>
      </c>
      <c r="G32" s="23" t="inlineStr">
        <is>
          <t>Paid</t>
        </is>
      </c>
      <c r="H32" s="22" t="n">
        <v>46110</v>
      </c>
    </row>
    <row r="33">
      <c r="A33" s="25" t="n">
        <v>46080</v>
      </c>
      <c r="B33" s="26" t="inlineStr">
        <is>
          <t>INV-1032</t>
        </is>
      </c>
      <c r="C33" s="26" t="inlineStr">
        <is>
          <t>Wayne Supplies</t>
        </is>
      </c>
      <c r="D33" s="26" t="inlineStr">
        <is>
          <t>Travel</t>
        </is>
      </c>
      <c r="E33" s="26" t="inlineStr">
        <is>
          <t>North</t>
        </is>
      </c>
      <c r="F33" s="27" t="n">
        <v>24000</v>
      </c>
      <c r="G33" s="26" t="inlineStr">
        <is>
          <t>Pending</t>
        </is>
      </c>
      <c r="H33" s="25" t="n">
        <v>46110</v>
      </c>
    </row>
    <row r="34">
      <c r="A34" s="22" t="n">
        <v>46089</v>
      </c>
      <c r="B34" s="23" t="inlineStr">
        <is>
          <t>INV-1035</t>
        </is>
      </c>
      <c r="C34" s="23" t="inlineStr">
        <is>
          <t>Stark Co</t>
        </is>
      </c>
      <c r="D34" s="23" t="inlineStr">
        <is>
          <t>Consulting</t>
        </is>
      </c>
      <c r="E34" s="23" t="inlineStr">
        <is>
          <t>East</t>
        </is>
      </c>
      <c r="F34" s="24" t="n">
        <v>68100</v>
      </c>
      <c r="G34" s="23" t="inlineStr">
        <is>
          <t>Paid</t>
        </is>
      </c>
      <c r="H34" s="22" t="n">
        <v>46119</v>
      </c>
    </row>
    <row r="35">
      <c r="A35" s="25" t="n">
        <v>46093</v>
      </c>
      <c r="B35" s="26" t="inlineStr">
        <is>
          <t>INV-1017</t>
        </is>
      </c>
      <c r="C35" s="26" t="inlineStr">
        <is>
          <t>Acme Ltd</t>
        </is>
      </c>
      <c r="D35" s="26" t="inlineStr">
        <is>
          <t>Utilities</t>
        </is>
      </c>
      <c r="E35" s="26" t="inlineStr">
        <is>
          <t>East</t>
        </is>
      </c>
      <c r="F35" s="27" t="n">
        <v>20200</v>
      </c>
      <c r="G35" s="26" t="inlineStr">
        <is>
          <t>Paid</t>
        </is>
      </c>
      <c r="H35" s="25" t="n">
        <v>46123</v>
      </c>
    </row>
    <row r="36">
      <c r="A36" s="22" t="n">
        <v>46100</v>
      </c>
      <c r="B36" s="23" t="inlineStr">
        <is>
          <t>INV-1016</t>
        </is>
      </c>
      <c r="C36" s="23" t="inlineStr">
        <is>
          <t>Wayne Supplies</t>
        </is>
      </c>
      <c r="D36" s="23" t="inlineStr">
        <is>
          <t>Utilities</t>
        </is>
      </c>
      <c r="E36" s="23" t="inlineStr">
        <is>
          <t>East</t>
        </is>
      </c>
      <c r="F36" s="24" t="n">
        <v>76300</v>
      </c>
      <c r="G36" s="23" t="inlineStr">
        <is>
          <t>Pending</t>
        </is>
      </c>
      <c r="H36" s="22" t="n">
        <v>46130</v>
      </c>
    </row>
    <row r="37">
      <c r="A37" s="25" t="n">
        <v>46109</v>
      </c>
      <c r="B37" s="26" t="inlineStr">
        <is>
          <t>INV-1034</t>
        </is>
      </c>
      <c r="C37" s="26" t="inlineStr">
        <is>
          <t>Initech</t>
        </is>
      </c>
      <c r="D37" s="26" t="inlineStr">
        <is>
          <t>Consulting</t>
        </is>
      </c>
      <c r="E37" s="26" t="inlineStr">
        <is>
          <t>East</t>
        </is>
      </c>
      <c r="F37" s="27" t="n">
        <v>20100</v>
      </c>
      <c r="G37" s="26" t="inlineStr">
        <is>
          <t>Pending</t>
        </is>
      </c>
      <c r="H37" s="25" t="n">
        <v>46139</v>
      </c>
    </row>
    <row r="39">
      <c r="A39" s="6" t="inlineStr">
        <is>
          <t>Conditional formatting is live here: amounts over 50,000 are shaded yellow, Pending invoices are shaded red.</t>
        </is>
      </c>
    </row>
  </sheetData>
  <conditionalFormatting sqref="F2:F37">
    <cfRule type="cellIs" priority="1" operator="greaterThan" dxfId="0">
      <formula>50000</formula>
    </cfRule>
  </conditionalFormatting>
  <conditionalFormatting sqref="G2:G37">
    <cfRule type="cellIs" priority="2" operator="equal" dxfId="1">
      <formula>"Pending"</formula>
    </cfRule>
  </conditionalFormatting>
  <pageMargins left="0.75" right="0.75" top="1" bottom="1" header="0.5" footer="0.5"/>
</worksheet>
</file>

<file path=xl/worksheets/sheet3.xml><?xml version="1.0" encoding="utf-8"?>
<worksheet xmlns="http://schemas.openxmlformats.org/spreadsheetml/2006/main">
  <sheetPr>
    <outlinePr summaryBelow="1" summaryRight="1"/>
    <pageSetUpPr/>
  </sheetPr>
  <dimension ref="A1:E20"/>
  <sheetViews>
    <sheetView showGridLines="0" workbookViewId="0">
      <pane ySplit="1" topLeftCell="A2" activePane="bottomLeft" state="frozen"/>
      <selection pane="bottomLeft" activeCell="A1" sqref="A1"/>
    </sheetView>
  </sheetViews>
  <sheetFormatPr baseColWidth="8" defaultRowHeight="15"/>
  <cols>
    <col width="20" customWidth="1" min="1" max="1"/>
    <col width="14" customWidth="1" min="2" max="2"/>
    <col width="14" customWidth="1" min="3" max="3"/>
    <col width="12" customWidth="1" min="4" max="4"/>
    <col width="12" customWidth="1" min="5" max="5"/>
  </cols>
  <sheetData>
    <row r="1">
      <c r="A1" s="1" t="inlineStr">
        <is>
          <t>Reference tables</t>
        </is>
      </c>
    </row>
    <row r="3" ht="24" customHeight="1">
      <c r="A3" s="3" t="inlineStr">
        <is>
          <t>Vendor master  (HQ Region is the head-office region, not the transaction region)</t>
        </is>
      </c>
    </row>
    <row r="4" ht="22" customHeight="1">
      <c r="A4" s="8" t="inlineStr">
        <is>
          <t>Vendor</t>
        </is>
      </c>
      <c r="B4" s="8" t="inlineStr">
        <is>
          <t>HQ Region</t>
        </is>
      </c>
      <c r="C4" s="8" t="inlineStr">
        <is>
          <t>Payment terms (days)</t>
        </is>
      </c>
      <c r="D4" s="8" t="inlineStr">
        <is>
          <t>GST rate</t>
        </is>
      </c>
    </row>
    <row r="5">
      <c r="A5" s="23" t="inlineStr">
        <is>
          <t>Acme Ltd</t>
        </is>
      </c>
      <c r="B5" s="23" t="inlineStr">
        <is>
          <t>North</t>
        </is>
      </c>
      <c r="C5" s="28" t="n">
        <v>30</v>
      </c>
      <c r="D5" s="29" t="n">
        <v>0.18</v>
      </c>
    </row>
    <row r="6">
      <c r="A6" s="26" t="inlineStr">
        <is>
          <t>Globex</t>
        </is>
      </c>
      <c r="B6" s="26" t="inlineStr">
        <is>
          <t>South</t>
        </is>
      </c>
      <c r="C6" s="30" t="n">
        <v>45</v>
      </c>
      <c r="D6" s="31" t="n">
        <v>0.18</v>
      </c>
    </row>
    <row r="7">
      <c r="A7" s="23" t="inlineStr">
        <is>
          <t>Initech</t>
        </is>
      </c>
      <c r="B7" s="23" t="inlineStr">
        <is>
          <t>East</t>
        </is>
      </c>
      <c r="C7" s="28" t="n">
        <v>30</v>
      </c>
      <c r="D7" s="29" t="n">
        <v>0.05</v>
      </c>
    </row>
    <row r="8">
      <c r="A8" s="26" t="inlineStr">
        <is>
          <t>Umbrella</t>
        </is>
      </c>
      <c r="B8" s="26" t="inlineStr">
        <is>
          <t>West</t>
        </is>
      </c>
      <c r="C8" s="30" t="n">
        <v>60</v>
      </c>
      <c r="D8" s="31" t="n">
        <v>0.18</v>
      </c>
    </row>
    <row r="9">
      <c r="A9" s="23" t="inlineStr">
        <is>
          <t>Stark Co</t>
        </is>
      </c>
      <c r="B9" s="23" t="inlineStr">
        <is>
          <t>North</t>
        </is>
      </c>
      <c r="C9" s="28" t="n">
        <v>15</v>
      </c>
      <c r="D9" s="29" t="n">
        <v>0.05</v>
      </c>
    </row>
    <row r="10">
      <c r="A10" s="26" t="inlineStr">
        <is>
          <t>Wayne Supplies</t>
        </is>
      </c>
      <c r="B10" s="26" t="inlineStr">
        <is>
          <t>South</t>
        </is>
      </c>
      <c r="C10" s="30" t="n">
        <v>30</v>
      </c>
      <c r="D10" s="31" t="n">
        <v>0.18</v>
      </c>
    </row>
    <row r="12" ht="24" customHeight="1">
      <c r="A12" s="3" t="inlineStr">
        <is>
          <t>Spend by vendor and month  (built with SUMIFS, this is also the answer to the Pivot Practice tab)</t>
        </is>
      </c>
    </row>
    <row r="13" ht="22" customHeight="1">
      <c r="A13" s="8" t="inlineStr">
        <is>
          <t>Vendor</t>
        </is>
      </c>
      <c r="B13" s="8" t="inlineStr">
        <is>
          <t>Jan 2026</t>
        </is>
      </c>
      <c r="C13" s="8" t="inlineStr">
        <is>
          <t>Feb 2026</t>
        </is>
      </c>
      <c r="D13" s="8" t="inlineStr">
        <is>
          <t>Mar 2026</t>
        </is>
      </c>
      <c r="E13" s="8" t="inlineStr">
        <is>
          <t>Total</t>
        </is>
      </c>
    </row>
    <row r="14">
      <c r="A14" s="23" t="inlineStr">
        <is>
          <t>Acme Ltd</t>
        </is>
      </c>
      <c r="B14" s="24">
        <f>SUMIFS(Data!$F$2:$F$37,Data!$C$2:$C$37,$A14,Data!$A$2:$A$37,"&gt;="&amp;DATE(2026,1,1),Data!$A$2:$A$37,"&lt;="&amp;DATE(2026,1,31))</f>
        <v/>
      </c>
      <c r="C14" s="24">
        <f>SUMIFS(Data!$F$2:$F$37,Data!$C$2:$C$37,$A14,Data!$A$2:$A$37,"&gt;="&amp;DATE(2026,2,1),Data!$A$2:$A$37,"&lt;="&amp;DATE(2026,2,28))</f>
        <v/>
      </c>
      <c r="D14" s="24">
        <f>SUMIFS(Data!$F$2:$F$37,Data!$C$2:$C$37,$A14,Data!$A$2:$A$37,"&gt;="&amp;DATE(2026,3,1),Data!$A$2:$A$37,"&lt;="&amp;DATE(2026,3,31))</f>
        <v/>
      </c>
      <c r="E14" s="32">
        <f>SUM(B14:D14)</f>
        <v/>
      </c>
    </row>
    <row r="15">
      <c r="A15" s="23" t="inlineStr">
        <is>
          <t>Globex</t>
        </is>
      </c>
      <c r="B15" s="24">
        <f>SUMIFS(Data!$F$2:$F$37,Data!$C$2:$C$37,$A15,Data!$A$2:$A$37,"&gt;="&amp;DATE(2026,1,1),Data!$A$2:$A$37,"&lt;="&amp;DATE(2026,1,31))</f>
        <v/>
      </c>
      <c r="C15" s="24">
        <f>SUMIFS(Data!$F$2:$F$37,Data!$C$2:$C$37,$A15,Data!$A$2:$A$37,"&gt;="&amp;DATE(2026,2,1),Data!$A$2:$A$37,"&lt;="&amp;DATE(2026,2,28))</f>
        <v/>
      </c>
      <c r="D15" s="24">
        <f>SUMIFS(Data!$F$2:$F$37,Data!$C$2:$C$37,$A15,Data!$A$2:$A$37,"&gt;="&amp;DATE(2026,3,1),Data!$A$2:$A$37,"&lt;="&amp;DATE(2026,3,31))</f>
        <v/>
      </c>
      <c r="E15" s="32">
        <f>SUM(B15:D15)</f>
        <v/>
      </c>
    </row>
    <row r="16">
      <c r="A16" s="23" t="inlineStr">
        <is>
          <t>Initech</t>
        </is>
      </c>
      <c r="B16" s="24">
        <f>SUMIFS(Data!$F$2:$F$37,Data!$C$2:$C$37,$A16,Data!$A$2:$A$37,"&gt;="&amp;DATE(2026,1,1),Data!$A$2:$A$37,"&lt;="&amp;DATE(2026,1,31))</f>
        <v/>
      </c>
      <c r="C16" s="24">
        <f>SUMIFS(Data!$F$2:$F$37,Data!$C$2:$C$37,$A16,Data!$A$2:$A$37,"&gt;="&amp;DATE(2026,2,1),Data!$A$2:$A$37,"&lt;="&amp;DATE(2026,2,28))</f>
        <v/>
      </c>
      <c r="D16" s="24">
        <f>SUMIFS(Data!$F$2:$F$37,Data!$C$2:$C$37,$A16,Data!$A$2:$A$37,"&gt;="&amp;DATE(2026,3,1),Data!$A$2:$A$37,"&lt;="&amp;DATE(2026,3,31))</f>
        <v/>
      </c>
      <c r="E16" s="32">
        <f>SUM(B16:D16)</f>
        <v/>
      </c>
    </row>
    <row r="17">
      <c r="A17" s="23" t="inlineStr">
        <is>
          <t>Umbrella</t>
        </is>
      </c>
      <c r="B17" s="24">
        <f>SUMIFS(Data!$F$2:$F$37,Data!$C$2:$C$37,$A17,Data!$A$2:$A$37,"&gt;="&amp;DATE(2026,1,1),Data!$A$2:$A$37,"&lt;="&amp;DATE(2026,1,31))</f>
        <v/>
      </c>
      <c r="C17" s="24">
        <f>SUMIFS(Data!$F$2:$F$37,Data!$C$2:$C$37,$A17,Data!$A$2:$A$37,"&gt;="&amp;DATE(2026,2,1),Data!$A$2:$A$37,"&lt;="&amp;DATE(2026,2,28))</f>
        <v/>
      </c>
      <c r="D17" s="24">
        <f>SUMIFS(Data!$F$2:$F$37,Data!$C$2:$C$37,$A17,Data!$A$2:$A$37,"&gt;="&amp;DATE(2026,3,1),Data!$A$2:$A$37,"&lt;="&amp;DATE(2026,3,31))</f>
        <v/>
      </c>
      <c r="E17" s="32">
        <f>SUM(B17:D17)</f>
        <v/>
      </c>
    </row>
    <row r="18">
      <c r="A18" s="23" t="inlineStr">
        <is>
          <t>Stark Co</t>
        </is>
      </c>
      <c r="B18" s="24">
        <f>SUMIFS(Data!$F$2:$F$37,Data!$C$2:$C$37,$A18,Data!$A$2:$A$37,"&gt;="&amp;DATE(2026,1,1),Data!$A$2:$A$37,"&lt;="&amp;DATE(2026,1,31))</f>
        <v/>
      </c>
      <c r="C18" s="24">
        <f>SUMIFS(Data!$F$2:$F$37,Data!$C$2:$C$37,$A18,Data!$A$2:$A$37,"&gt;="&amp;DATE(2026,2,1),Data!$A$2:$A$37,"&lt;="&amp;DATE(2026,2,28))</f>
        <v/>
      </c>
      <c r="D18" s="24">
        <f>SUMIFS(Data!$F$2:$F$37,Data!$C$2:$C$37,$A18,Data!$A$2:$A$37,"&gt;="&amp;DATE(2026,3,1),Data!$A$2:$A$37,"&lt;="&amp;DATE(2026,3,31))</f>
        <v/>
      </c>
      <c r="E18" s="32">
        <f>SUM(B18:D18)</f>
        <v/>
      </c>
    </row>
    <row r="19">
      <c r="A19" s="23" t="inlineStr">
        <is>
          <t>Wayne Supplies</t>
        </is>
      </c>
      <c r="B19" s="24">
        <f>SUMIFS(Data!$F$2:$F$37,Data!$C$2:$C$37,$A19,Data!$A$2:$A$37,"&gt;="&amp;DATE(2026,1,1),Data!$A$2:$A$37,"&lt;="&amp;DATE(2026,1,31))</f>
        <v/>
      </c>
      <c r="C19" s="24">
        <f>SUMIFS(Data!$F$2:$F$37,Data!$C$2:$C$37,$A19,Data!$A$2:$A$37,"&gt;="&amp;DATE(2026,2,1),Data!$A$2:$A$37,"&lt;="&amp;DATE(2026,2,28))</f>
        <v/>
      </c>
      <c r="D19" s="24">
        <f>SUMIFS(Data!$F$2:$F$37,Data!$C$2:$C$37,$A19,Data!$A$2:$A$37,"&gt;="&amp;DATE(2026,3,1),Data!$A$2:$A$37,"&lt;="&amp;DATE(2026,3,31))</f>
        <v/>
      </c>
      <c r="E19" s="32">
        <f>SUM(B19:D19)</f>
        <v/>
      </c>
    </row>
    <row r="20">
      <c r="A20" s="33" t="inlineStr">
        <is>
          <t>Total</t>
        </is>
      </c>
      <c r="B20" s="34">
        <f>SUM(B14:B19)</f>
        <v/>
      </c>
      <c r="C20" s="34">
        <f>SUM(C14:C19)</f>
        <v/>
      </c>
      <c r="D20" s="34">
        <f>SUM(D14:D19)</f>
        <v/>
      </c>
      <c r="E20" s="34">
        <f>SUM(E14:E19)</f>
        <v/>
      </c>
    </row>
  </sheetData>
  <mergeCells count="2">
    <mergeCell ref="A12:E12"/>
    <mergeCell ref="A3:D3"/>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F29"/>
  <sheetViews>
    <sheetView showGridLines="0" workbookViewId="0">
      <pane ySplit="2" topLeftCell="A3" activePane="bottomLeft" state="frozen"/>
      <selection pane="bottomLeft" activeCell="A1" sqref="A1"/>
    </sheetView>
  </sheetViews>
  <sheetFormatPr baseColWidth="8" defaultRowHeight="15"/>
  <cols>
    <col width="16" customWidth="1" min="1" max="1"/>
    <col width="14" customWidth="1" min="2" max="2"/>
    <col width="14" customWidth="1" min="3" max="3"/>
    <col width="14" customWidth="1" min="4" max="4"/>
    <col width="14" customWidth="1" min="5" max="5"/>
    <col width="14" customWidth="1" min="6" max="6"/>
  </cols>
  <sheetData>
    <row r="1">
      <c r="A1" s="1" t="inlineStr">
        <is>
          <t>PivotTable Practice</t>
        </is>
      </c>
    </row>
    <row r="2" ht="30" customHeight="1">
      <c r="A2" s="2" t="inlineStr">
        <is>
          <t>A PivotTable is interactive, so it is built inside Excel rather than shipped ready-made. The data, the steps and the answer to check against are all here. It takes under a minute.</t>
        </is>
      </c>
    </row>
    <row r="4" ht="24" customHeight="1">
      <c r="A4" s="3" t="inlineStr">
        <is>
          <t>Your goal</t>
        </is>
      </c>
    </row>
    <row r="5" ht="30" customHeight="1">
      <c r="A5" s="35" t="inlineStr">
        <is>
          <t>Build a PivotTable from the Data tab that shows total Amount by Vendor down the rows and Month across the columns.</t>
        </is>
      </c>
    </row>
    <row r="7" ht="24" customHeight="1">
      <c r="A7" s="3" t="inlineStr">
        <is>
          <t>Steps</t>
        </is>
      </c>
    </row>
    <row r="8" ht="22" customHeight="1">
      <c r="A8" s="35" t="inlineStr">
        <is>
          <t>1.  Go to the Data tab and click any single cell inside the data.</t>
        </is>
      </c>
    </row>
    <row r="9" ht="22" customHeight="1">
      <c r="A9" s="35" t="inlineStr">
        <is>
          <t>2.  On the ribbon choose Insert, then PivotTable, then New Worksheet, then OK.</t>
        </is>
      </c>
    </row>
    <row r="10" ht="22" customHeight="1">
      <c r="A10" s="35" t="inlineStr">
        <is>
          <t>3.  In the PivotTable Fields pane, drag Vendor into Rows and Amount into Values.</t>
        </is>
      </c>
    </row>
    <row r="11" ht="22" customHeight="1">
      <c r="A11" s="35" t="inlineStr">
        <is>
          <t>4.  Drag Date into Columns. Right-click any date in the pivot, choose Group, and tick both Months and Years.</t>
        </is>
      </c>
    </row>
    <row r="12" ht="22" customHeight="1">
      <c r="A12" s="35" t="inlineStr">
        <is>
          <t>5.  Optional: drag Status or Region into Filters. Whenever the data changes, right-click the pivot and choose Refresh.</t>
        </is>
      </c>
    </row>
    <row r="14" ht="24" customHeight="1">
      <c r="A14" s="3" t="inlineStr">
        <is>
          <t>Build it here</t>
        </is>
      </c>
    </row>
    <row r="15">
      <c r="A15" s="6" t="inlineStr">
        <is>
          <t>Insert your PivotTable in the shaded area below, or pick New Worksheet in step 2. Either is fine.</t>
        </is>
      </c>
    </row>
    <row r="16">
      <c r="A16" s="36" t="inlineStr">
        <is>
          <t xml:space="preserve">  Your PivotTable area</t>
        </is>
      </c>
      <c r="B16" s="37" t="n"/>
      <c r="C16" s="37" t="n"/>
      <c r="D16" s="37" t="n"/>
      <c r="E16" s="37" t="n"/>
      <c r="F16" s="37" t="n"/>
    </row>
    <row r="17">
      <c r="A17" s="37" t="n"/>
      <c r="B17" s="37" t="n"/>
      <c r="C17" s="37" t="n"/>
      <c r="D17" s="37" t="n"/>
      <c r="E17" s="37" t="n"/>
      <c r="F17" s="37" t="n"/>
    </row>
    <row r="18">
      <c r="A18" s="37" t="n"/>
      <c r="B18" s="37" t="n"/>
      <c r="C18" s="37" t="n"/>
      <c r="D18" s="37" t="n"/>
      <c r="E18" s="37" t="n"/>
      <c r="F18" s="37" t="n"/>
    </row>
    <row r="19">
      <c r="A19" s="37" t="n"/>
      <c r="B19" s="37" t="n"/>
      <c r="C19" s="37" t="n"/>
      <c r="D19" s="37" t="n"/>
      <c r="E19" s="37" t="n"/>
      <c r="F19" s="37" t="n"/>
    </row>
    <row r="20">
      <c r="A20" s="37" t="n"/>
      <c r="B20" s="37" t="n"/>
      <c r="C20" s="37" t="n"/>
      <c r="D20" s="37" t="n"/>
      <c r="E20" s="37" t="n"/>
      <c r="F20" s="37" t="n"/>
    </row>
    <row r="21">
      <c r="A21" s="37" t="n"/>
      <c r="B21" s="37" t="n"/>
      <c r="C21" s="37" t="n"/>
      <c r="D21" s="37" t="n"/>
      <c r="E21" s="37" t="n"/>
      <c r="F21" s="37" t="n"/>
    </row>
    <row r="22">
      <c r="A22" s="37" t="n"/>
      <c r="B22" s="37" t="n"/>
      <c r="C22" s="37" t="n"/>
      <c r="D22" s="37" t="n"/>
      <c r="E22" s="37" t="n"/>
      <c r="F22" s="37" t="n"/>
    </row>
    <row r="23">
      <c r="A23" s="37" t="n"/>
      <c r="B23" s="37" t="n"/>
      <c r="C23" s="37" t="n"/>
      <c r="D23" s="37" t="n"/>
      <c r="E23" s="37" t="n"/>
      <c r="F23" s="37" t="n"/>
    </row>
    <row r="24">
      <c r="A24" s="37" t="n"/>
      <c r="B24" s="37" t="n"/>
      <c r="C24" s="37" t="n"/>
      <c r="D24" s="37" t="n"/>
      <c r="E24" s="37" t="n"/>
      <c r="F24" s="37" t="n"/>
    </row>
    <row r="25">
      <c r="A25" s="37" t="n"/>
      <c r="B25" s="37" t="n"/>
      <c r="C25" s="37" t="n"/>
      <c r="D25" s="37" t="n"/>
      <c r="E25" s="37" t="n"/>
      <c r="F25" s="37" t="n"/>
    </row>
    <row r="26">
      <c r="A26" s="37" t="n"/>
      <c r="B26" s="37" t="n"/>
      <c r="C26" s="37" t="n"/>
      <c r="D26" s="37" t="n"/>
      <c r="E26" s="37" t="n"/>
      <c r="F26" s="37" t="n"/>
    </row>
    <row r="28" ht="24" customHeight="1">
      <c r="A28" s="3" t="inlineStr">
        <is>
          <t>Check your answer</t>
        </is>
      </c>
    </row>
    <row r="29" ht="28" customHeight="1">
      <c r="A29" s="35" t="inlineStr">
        <is>
          <t>Compare your pivot totals with the 'Spend by vendor and month' table on the Reference Tables tab. They should match exactly.</t>
        </is>
      </c>
    </row>
  </sheetData>
  <mergeCells count="12">
    <mergeCell ref="A11:F11"/>
    <mergeCell ref="A10:F10"/>
    <mergeCell ref="A28:F28"/>
    <mergeCell ref="A14:F14"/>
    <mergeCell ref="A5:F5"/>
    <mergeCell ref="A9:F9"/>
    <mergeCell ref="A29:F29"/>
    <mergeCell ref="A8:F8"/>
    <mergeCell ref="A12:F12"/>
    <mergeCell ref="A4:F4"/>
    <mergeCell ref="A15:F15"/>
    <mergeCell ref="A7:F7"/>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B20"/>
  <sheetViews>
    <sheetView showGridLines="0" workbookViewId="0">
      <pane ySplit="2" topLeftCell="A3" activePane="bottomLeft" state="frozen"/>
      <selection pane="bottomLeft" activeCell="A1" sqref="A1"/>
    </sheetView>
  </sheetViews>
  <sheetFormatPr baseColWidth="8" defaultRowHeight="15"/>
  <cols>
    <col width="22" customWidth="1" min="1" max="1"/>
    <col width="18" customWidth="1" min="2" max="2"/>
  </cols>
  <sheetData>
    <row r="1">
      <c r="A1" s="1" t="inlineStr">
        <is>
          <t>Dashboard</t>
        </is>
      </c>
    </row>
    <row r="2">
      <c r="A2" s="38" t="inlineStr">
        <is>
          <t>Live KPIs and a monthly spend chart, all driven by the Data tab.</t>
        </is>
      </c>
    </row>
    <row r="4" ht="24" customHeight="1">
      <c r="A4" s="3" t="inlineStr">
        <is>
          <t>Key numbers</t>
        </is>
      </c>
    </row>
    <row r="5">
      <c r="A5" s="39" t="inlineStr">
        <is>
          <t>Total spend</t>
        </is>
      </c>
      <c r="B5" s="40">
        <f>SUM(Data!$F$2:$F$37)</f>
        <v/>
      </c>
    </row>
    <row r="6">
      <c r="A6" s="41" t="inlineStr">
        <is>
          <t>Pending spend</t>
        </is>
      </c>
      <c r="B6" s="42">
        <f>SUMIFS(Data!$F$2:$F$37,Data!$G$2:$G$37,"Pending")</f>
        <v/>
      </c>
    </row>
    <row r="7">
      <c r="A7" s="39" t="inlineStr">
        <is>
          <t>Paid spend</t>
        </is>
      </c>
      <c r="B7" s="40">
        <f>SUMIFS(Data!$F$2:$F$37,Data!$G$2:$G$37,"Paid")</f>
        <v/>
      </c>
    </row>
    <row r="8">
      <c r="A8" s="41" t="inlineStr">
        <is>
          <t>Transactions</t>
        </is>
      </c>
      <c r="B8" s="43">
        <f>COUNTA(Data!$B$2:$B$37)</f>
        <v/>
      </c>
    </row>
    <row r="9">
      <c r="A9" s="39" t="inlineStr">
        <is>
          <t>Distinct vendors</t>
        </is>
      </c>
      <c r="B9" s="44">
        <f>SUMPRODUCT(1/COUNTIF(Data!$C$2:$C$37,Data!$C$2:$C$37))</f>
        <v/>
      </c>
    </row>
    <row r="12" ht="24" customHeight="1">
      <c r="A12" s="3" t="inlineStr">
        <is>
          <t>Spend by month</t>
        </is>
      </c>
    </row>
    <row r="13" ht="22" customHeight="1">
      <c r="A13" s="8" t="inlineStr">
        <is>
          <t>Month</t>
        </is>
      </c>
      <c r="B13" s="8" t="inlineStr">
        <is>
          <t>Spend</t>
        </is>
      </c>
    </row>
    <row r="14">
      <c r="A14" s="23" t="inlineStr">
        <is>
          <t>Jan 2026</t>
        </is>
      </c>
      <c r="B14" s="24">
        <f>SUMIFS(Data!$F$2:$F$37,Data!$A$2:$A$37,"&gt;="&amp;DATE(2026,1,1),Data!$A$2:$A$37,"&lt;="&amp;DATE(2026,1,31))</f>
        <v/>
      </c>
    </row>
    <row r="15">
      <c r="A15" s="23" t="inlineStr">
        <is>
          <t>Feb 2026</t>
        </is>
      </c>
      <c r="B15" s="24">
        <f>SUMIFS(Data!$F$2:$F$37,Data!$A$2:$A$37,"&gt;="&amp;DATE(2026,2,1),Data!$A$2:$A$37,"&lt;="&amp;DATE(2026,2,28))</f>
        <v/>
      </c>
    </row>
    <row r="16">
      <c r="A16" s="23" t="inlineStr">
        <is>
          <t>Mar 2026</t>
        </is>
      </c>
      <c r="B16" s="24">
        <f>SUMIFS(Data!$F$2:$F$37,Data!$A$2:$A$37,"&gt;="&amp;DATE(2026,3,1),Data!$A$2:$A$37,"&lt;="&amp;DATE(2026,3,31))</f>
        <v/>
      </c>
    </row>
    <row r="18">
      <c r="A18" s="45" t="inlineStr">
        <is>
          <t>The Spend column shows in-cell data bars. To add a full chart, select the Month and Spend cells and choose Insert, then a column chart.</t>
        </is>
      </c>
    </row>
    <row r="19"/>
    <row r="20"/>
  </sheetData>
  <mergeCells count="3">
    <mergeCell ref="A4:B4"/>
    <mergeCell ref="A18:B20"/>
    <mergeCell ref="A12:B12"/>
  </mergeCells>
  <conditionalFormatting sqref="B14:B16">
    <cfRule type="dataBar" priority="1">
      <dataBar>
        <cfvo type="num" val="0"/>
        <cfvo type="max"/>
        <color rgb="000F766E"/>
      </dataBar>
    </cfRule>
  </conditionalFormatting>
  <pageMargins left="0.75" right="0.75" top="1" bottom="1" header="0.5" footer="0.5"/>
</worksheet>
</file>

<file path=xl/worksheets/sheet6.xml><?xml version="1.0" encoding="utf-8"?>
<worksheet xmlns="http://schemas.openxmlformats.org/spreadsheetml/2006/main">
  <sheetPr>
    <outlinePr summaryBelow="1" summaryRight="1"/>
    <pageSetUpPr/>
  </sheetPr>
  <dimension ref="A1:D16"/>
  <sheetViews>
    <sheetView showGridLines="0" workbookViewId="0">
      <pane ySplit="2" topLeftCell="A3" activePane="bottomLeft" state="frozen"/>
      <selection pane="bottomLeft" activeCell="A1" sqref="A1"/>
    </sheetView>
  </sheetViews>
  <sheetFormatPr baseColWidth="8" defaultRowHeight="15"/>
  <cols>
    <col width="44" customWidth="1" min="1" max="1"/>
    <col width="9" customWidth="1" min="2" max="2"/>
    <col width="24" customWidth="1" min="3" max="3"/>
    <col hidden="1" outlineLevel="1" width="54" customWidth="1" min="4" max="4"/>
  </cols>
  <sheetData>
    <row r="1">
      <c r="A1" s="1" t="inlineStr">
        <is>
          <t>Try Yourself</t>
        </is>
      </c>
    </row>
    <row r="2" ht="44" customHeight="1">
      <c r="A2" s="2" t="inlineStr">
        <is>
          <t>Type your formula in the blue answer cells. The Hint column is hidden: click the plus sign (+) at the top of the outline, above column D, to reveal a hint only when you are stuck. For PivotTable practice, see the Pivot Practice tab.</t>
        </is>
      </c>
    </row>
    <row r="4" ht="24" customHeight="1">
      <c r="A4" s="3" t="inlineStr">
        <is>
          <t>Tasks  (type your answer in the blue cell, click + above column D for a hint)</t>
        </is>
      </c>
    </row>
    <row r="5" ht="22" customHeight="1">
      <c r="A5" s="8" t="inlineStr">
        <is>
          <t>Task</t>
        </is>
      </c>
      <c r="B5" s="8" t="inlineStr">
        <is>
          <t>Level</t>
        </is>
      </c>
      <c r="C5" s="8" t="inlineStr">
        <is>
          <t>Your answer</t>
        </is>
      </c>
      <c r="D5" s="8" t="inlineStr">
        <is>
          <t>Hint (only if stuck)</t>
        </is>
      </c>
    </row>
    <row r="6" ht="30" customHeight="1">
      <c r="A6" s="9" t="inlineStr">
        <is>
          <t>Add up all the amounts (SUM)</t>
        </is>
      </c>
      <c r="B6" s="10" t="inlineStr">
        <is>
          <t>★☆☆</t>
        </is>
      </c>
      <c r="C6" s="7" t="n"/>
      <c r="D6" s="46" t="inlineStr">
        <is>
          <t xml:space="preserve"> =SUM(Data!$F$2:$F$37)</t>
        </is>
      </c>
    </row>
    <row r="7" ht="30" customHeight="1">
      <c r="A7" s="9" t="inlineStr">
        <is>
          <t>Count how many invoices there are (COUNTA)</t>
        </is>
      </c>
      <c r="B7" s="10" t="inlineStr">
        <is>
          <t>★☆☆</t>
        </is>
      </c>
      <c r="C7" s="7" t="n"/>
      <c r="D7" s="46" t="inlineStr">
        <is>
          <t xml:space="preserve"> =COUNTA(Data!$B$2:$B$37)</t>
        </is>
      </c>
    </row>
    <row r="8" ht="30" customHeight="1">
      <c r="A8" s="9" t="inlineStr">
        <is>
          <t>Total spend for "Globex" (SUMIFS)</t>
        </is>
      </c>
      <c r="B8" s="10" t="inlineStr">
        <is>
          <t>★★☆</t>
        </is>
      </c>
      <c r="C8" s="7" t="n"/>
      <c r="D8" s="46" t="inlineStr">
        <is>
          <t xml:space="preserve"> =SUMIFS(Data!$F$2:$F$37,Data!$C$2:$C$37,"Globex")</t>
        </is>
      </c>
    </row>
    <row r="9" ht="30" customHeight="1">
      <c r="A9" s="9" t="inlineStr">
        <is>
          <t>Count of "Paid" invoices over 20,000 (COUNTIFS)</t>
        </is>
      </c>
      <c r="B9" s="10" t="inlineStr">
        <is>
          <t>★★☆</t>
        </is>
      </c>
      <c r="C9" s="7" t="n"/>
      <c r="D9" s="46" t="inlineStr">
        <is>
          <t xml:space="preserve"> =COUNTIFS(Data!$G$2:$G$37,"Paid",Data!$F$2:$F$37,"&gt;20000")</t>
        </is>
      </c>
    </row>
    <row r="10" ht="30" customHeight="1">
      <c r="A10" s="9" t="inlineStr">
        <is>
          <t>Total "Travel" spend (SUMIFS)</t>
        </is>
      </c>
      <c r="B10" s="10" t="inlineStr">
        <is>
          <t>★★☆</t>
        </is>
      </c>
      <c r="C10" s="7" t="n"/>
      <c r="D10" s="46" t="inlineStr">
        <is>
          <t xml:space="preserve"> =SUMIFS(Data!$F$2:$F$37,Data!$D$2:$D$37,"Travel")</t>
        </is>
      </c>
    </row>
    <row r="11" ht="30" customHeight="1">
      <c r="A11" s="9" t="inlineStr">
        <is>
          <t>HQ region for "Initech" (XLOOKUP or INDEX/MATCH)</t>
        </is>
      </c>
      <c r="B11" s="10" t="inlineStr">
        <is>
          <t>★★★</t>
        </is>
      </c>
      <c r="C11" s="7" t="n"/>
      <c r="D11" s="46" t="inlineStr">
        <is>
          <t xml:space="preserve"> =INDEX('Reference Tables'!B5:B10,MATCH("Initech",'Reference Tables'!A5:A10,0))</t>
        </is>
      </c>
    </row>
    <row r="12" ht="30" customHeight="1">
      <c r="A12" s="9" t="inlineStr">
        <is>
          <t>Flag whether invoice INV-1015 is a duplicate (IF + COUNTIF)</t>
        </is>
      </c>
      <c r="B12" s="10" t="inlineStr">
        <is>
          <t>★★★</t>
        </is>
      </c>
      <c r="C12" s="7" t="n"/>
      <c r="D12" s="46" t="inlineStr">
        <is>
          <t xml:space="preserve"> =IF(COUNTIF(Data!$B$2:$B$37,"INV-1015")&gt;1,"Duplicate","Unique")</t>
        </is>
      </c>
    </row>
    <row r="13" ht="30" customHeight="1">
      <c r="A13" s="9" t="inlineStr">
        <is>
          <t>GST at 18% on a 40,000 amount (ROUND)</t>
        </is>
      </c>
      <c r="B13" s="10" t="inlineStr">
        <is>
          <t>★☆☆</t>
        </is>
      </c>
      <c r="C13" s="7" t="n"/>
      <c r="D13" s="46" t="inlineStr">
        <is>
          <t xml:space="preserve"> =ROUND(40000*0.18,2)</t>
        </is>
      </c>
    </row>
    <row r="14" ht="30" customHeight="1">
      <c r="A14" s="9" t="inlineStr">
        <is>
          <t>Build a code like ACM-INV-1001 from the first row (TEXT and &amp;)</t>
        </is>
      </c>
      <c r="B14" s="10" t="inlineStr">
        <is>
          <t>★★☆</t>
        </is>
      </c>
      <c r="C14" s="7" t="n"/>
      <c r="D14" s="46" t="inlineStr">
        <is>
          <t xml:space="preserve"> =UPPER(LEFT(Data!C2,3))&amp;"-"&amp;Data!B2</t>
        </is>
      </c>
    </row>
    <row r="16" ht="34" customHeight="1">
      <c r="A16" s="45" t="inlineStr">
        <is>
          <t>This workbook is aimed at intermediate users. Want a beginner version that starts from scratch? Leave a comment on the guide at reconscribe.com/excel-formulas-for-finance and we will create one.</t>
        </is>
      </c>
    </row>
  </sheetData>
  <mergeCells count="2">
    <mergeCell ref="A4:D4"/>
    <mergeCell ref="A16:D16"/>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ReconScribe</dc:creator>
  <dc:title xmlns:dc="http://purl.org/dc/elements/1.1/">Excel Formulas for Finance, Practice Workbook</dc:title>
  <dcterms:created xmlns:dcterms="http://purl.org/dc/terms/" xmlns:xsi="http://www.w3.org/2001/XMLSchema-instance" xsi:type="dcterms:W3CDTF">2026-06-26T18:29:11Z</dcterms:created>
  <dcterms:modified xmlns:dcterms="http://purl.org/dc/terms/" xmlns:xsi="http://www.w3.org/2001/XMLSchema-instance" xsi:type="dcterms:W3CDTF">2026-06-26T18:29:11Z</dcterms:modified>
</cp:coreProperties>
</file>